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тарифика" sheetId="1" r:id="rId1"/>
    <sheet name="штатка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S16" i="2"/>
  <c r="P16"/>
  <c r="K16"/>
  <c r="Q15"/>
  <c r="L15"/>
  <c r="R15" s="1"/>
  <c r="O14"/>
  <c r="O16" s="1"/>
  <c r="L14"/>
  <c r="Q14" s="1"/>
  <c r="L13"/>
  <c r="Q13" s="1"/>
  <c r="Q12"/>
  <c r="L12"/>
  <c r="L16" s="1"/>
  <c r="M11"/>
  <c r="Q11" s="1"/>
  <c r="AO12" i="1"/>
  <c r="AN12"/>
  <c r="AM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O12"/>
  <c r="N12"/>
  <c r="M12"/>
  <c r="L12"/>
  <c r="K12"/>
  <c r="AP11"/>
  <c r="Q11"/>
  <c r="J11"/>
  <c r="P11" s="1"/>
  <c r="I11"/>
  <c r="R11" s="1"/>
  <c r="AP10"/>
  <c r="AP12" s="1"/>
  <c r="Q10"/>
  <c r="Q12" s="1"/>
  <c r="J10"/>
  <c r="P10" s="1"/>
  <c r="I10"/>
  <c r="I12" s="1"/>
  <c r="Q16" i="2" l="1"/>
  <c r="R11"/>
  <c r="R13"/>
  <c r="R14"/>
  <c r="M16"/>
  <c r="R12"/>
  <c r="P12" i="1"/>
  <c r="T11"/>
  <c r="S11"/>
  <c r="AQ11" s="1"/>
  <c r="AR11" s="1"/>
  <c r="R10"/>
  <c r="R12" s="1"/>
  <c r="R16" i="2" l="1"/>
  <c r="S10" i="1"/>
  <c r="S12" s="1"/>
  <c r="T10" l="1"/>
  <c r="T12" s="1"/>
  <c r="AQ10" l="1"/>
  <c r="AQ12" l="1"/>
  <c r="AR10"/>
  <c r="AR12" s="1"/>
</calcChain>
</file>

<file path=xl/sharedStrings.xml><?xml version="1.0" encoding="utf-8"?>
<sst xmlns="http://schemas.openxmlformats.org/spreadsheetml/2006/main" count="110" uniqueCount="92">
  <si>
    <t>ТАРИФИКАЦИОННЫЙ СПИСОК НА 1   января 2020 года</t>
  </si>
  <si>
    <t>Тугуржапская СШ</t>
  </si>
  <si>
    <t>№п/п</t>
  </si>
  <si>
    <t>Фамилия Имя Отчество</t>
  </si>
  <si>
    <t>образование,    категория</t>
  </si>
  <si>
    <t>должность</t>
  </si>
  <si>
    <t>ступень категория</t>
  </si>
  <si>
    <t>Стаж</t>
  </si>
  <si>
    <t>Коэфициент</t>
  </si>
  <si>
    <t>БДО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</si>
  <si>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</si>
  <si>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</si>
  <si>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</si>
  <si>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</si>
  <si>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</si>
  <si>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доплата за проверку тетрадей</t>
  </si>
  <si>
    <t>Доплаты</t>
  </si>
  <si>
    <t>за веден.уч.кабинет</t>
  </si>
  <si>
    <t>за вредность 40%</t>
  </si>
  <si>
    <t>за квалификацию педагогического мастерства</t>
  </si>
  <si>
    <t>3-х уровневые курсы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</si>
  <si>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</si>
  <si>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</si>
  <si>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</si>
  <si>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</si>
  <si>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ИТОГО заработная плата в мес</t>
  </si>
  <si>
    <t>Предшкольные классы</t>
  </si>
  <si>
    <t>1-4</t>
  </si>
  <si>
    <t>5-9</t>
  </si>
  <si>
    <t>10-11</t>
  </si>
  <si>
    <t>кол-во часов</t>
  </si>
  <si>
    <t>сумма</t>
  </si>
  <si>
    <t>Классное руководство</t>
  </si>
  <si>
    <t>педагог-мастер 50 %</t>
  </si>
  <si>
    <t>педагог-исследователь 40 %</t>
  </si>
  <si>
    <t>педагог-эксперт 35 %</t>
  </si>
  <si>
    <t>педагог-модератор 30 %</t>
  </si>
  <si>
    <t>30%</t>
  </si>
  <si>
    <t>70%</t>
  </si>
  <si>
    <t>100%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</si>
  <si>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</si>
  <si>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</si>
  <si>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25%</t>
  </si>
  <si>
    <t>5-11</t>
  </si>
  <si>
    <t>высшее</t>
  </si>
  <si>
    <t>нач.кл</t>
  </si>
  <si>
    <t>В2-2</t>
  </si>
  <si>
    <t>анг.яз</t>
  </si>
  <si>
    <t>В2-1</t>
  </si>
  <si>
    <t>Отдел кадра</t>
  </si>
  <si>
    <t>Директор школы</t>
  </si>
  <si>
    <t>Гл экономист</t>
  </si>
  <si>
    <t xml:space="preserve">Гл.бухгалтер </t>
  </si>
  <si>
    <t>"Утверждаю"</t>
  </si>
  <si>
    <t>Руоководитель РОО__________</t>
  </si>
  <si>
    <t>Штатное расписание административно- технического персонала</t>
  </si>
  <si>
    <t xml:space="preserve">     Тугуржапской ОШ на 1сентября 2020 года</t>
  </si>
  <si>
    <t>1 кл-комплект</t>
  </si>
  <si>
    <t>№ п/п</t>
  </si>
  <si>
    <t>Фамилия,имя</t>
  </si>
  <si>
    <t>Должность</t>
  </si>
  <si>
    <t>образование</t>
  </si>
  <si>
    <t>стаж</t>
  </si>
  <si>
    <t>звено</t>
  </si>
  <si>
    <t xml:space="preserve">ступень </t>
  </si>
  <si>
    <t>катег.</t>
  </si>
  <si>
    <t>Коэфиц.</t>
  </si>
  <si>
    <t>кол-во</t>
  </si>
  <si>
    <t>оклад</t>
  </si>
  <si>
    <t>надбавка</t>
  </si>
  <si>
    <t>кат</t>
  </si>
  <si>
    <t>прочие</t>
  </si>
  <si>
    <t>ставка+</t>
  </si>
  <si>
    <t>Оклад</t>
  </si>
  <si>
    <t>лечеб</t>
  </si>
  <si>
    <t>отчество</t>
  </si>
  <si>
    <t>G</t>
  </si>
  <si>
    <t>штат,</t>
  </si>
  <si>
    <t>25%с/х</t>
  </si>
  <si>
    <t>с надб,</t>
  </si>
  <si>
    <t>заведующая школы</t>
  </si>
  <si>
    <t>А1</t>
  </si>
  <si>
    <t>Сторож</t>
  </si>
  <si>
    <t>1раз</t>
  </si>
  <si>
    <t>техничка</t>
  </si>
  <si>
    <t>истопник</t>
  </si>
  <si>
    <t>2раз</t>
  </si>
  <si>
    <t>рабочий</t>
  </si>
  <si>
    <t>Итого</t>
  </si>
  <si>
    <t>Гл   экономист</t>
  </si>
  <si>
    <t>Гл бух</t>
  </si>
  <si>
    <t>Отдел кадров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</si>
</sst>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9"/>
      <name val="Times New Roman Cyr"/>
      <charset val="204"/>
    </font>
    <font>
      <b/>
      <sz val="10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2" borderId="0" xfId="1" applyFont="1" applyFill="1" applyBorder="1" applyAlignment="1">
      <alignment horizontal="left"/>
    </xf>
    <xf numFmtId="0" fontId="3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0" borderId="0" xfId="0" applyBorder="1" applyAlignment="1">
      <alignment horizontal="center"/>
    </xf>
    <xf numFmtId="0" fontId="0" fillId="3" borderId="0" xfId="0" applyFill="1"/>
    <xf numFmtId="49" fontId="4" fillId="0" borderId="3" xfId="0" applyNumberFormat="1" applyFont="1" applyBorder="1" applyAlignment="1" applyProtection="1">
      <alignment horizontal="center" vertical="center" textRotation="90" wrapText="1"/>
      <protection locked="0"/>
    </xf>
    <xf numFmtId="49" fontId="4" fillId="0" borderId="4" xfId="0" applyNumberFormat="1" applyFont="1" applyBorder="1" applyAlignment="1" applyProtection="1">
      <alignment horizontal="center" wrapText="1"/>
      <protection locked="0"/>
    </xf>
    <xf numFmtId="0" fontId="4" fillId="0" borderId="13" xfId="0" applyFont="1" applyBorder="1" applyAlignment="1">
      <alignment horizontal="center" vertical="center" wrapText="1"/>
    </xf>
    <xf numFmtId="49" fontId="4" fillId="0" borderId="16" xfId="0" applyNumberFormat="1" applyFont="1" applyBorder="1" applyAlignment="1" applyProtection="1">
      <alignment horizontal="center" vertical="center" textRotation="90" wrapText="1"/>
      <protection locked="0"/>
    </xf>
    <xf numFmtId="1" fontId="4" fillId="0" borderId="16" xfId="0" applyNumberFormat="1" applyFont="1" applyBorder="1" applyAlignment="1" applyProtection="1">
      <alignment horizontal="center" vertical="center" wrapText="1"/>
      <protection locked="0"/>
    </xf>
    <xf numFmtId="0" fontId="0" fillId="0" borderId="9" xfId="0" applyFont="1" applyBorder="1"/>
    <xf numFmtId="0" fontId="5" fillId="2" borderId="9" xfId="1" applyFont="1" applyFill="1" applyBorder="1"/>
    <xf numFmtId="0" fontId="6" fillId="2" borderId="9" xfId="1" applyFont="1" applyFill="1" applyBorder="1"/>
    <xf numFmtId="0" fontId="2" fillId="4" borderId="9" xfId="1" applyFont="1" applyFill="1" applyBorder="1"/>
    <xf numFmtId="0" fontId="0" fillId="0" borderId="9" xfId="0" applyBorder="1"/>
    <xf numFmtId="0" fontId="0" fillId="2" borderId="9" xfId="0" applyFont="1" applyFill="1" applyBorder="1"/>
    <xf numFmtId="0" fontId="0" fillId="3" borderId="9" xfId="0" applyFont="1" applyFill="1" applyBorder="1"/>
    <xf numFmtId="0" fontId="0" fillId="0" borderId="25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2" borderId="9" xfId="1" applyFont="1" applyFill="1" applyBorder="1"/>
    <xf numFmtId="0" fontId="0" fillId="2" borderId="9" xfId="0" applyFont="1" applyFill="1" applyBorder="1" applyAlignment="1">
      <alignment horizontal="right"/>
    </xf>
    <xf numFmtId="0" fontId="0" fillId="2" borderId="9" xfId="0" applyFont="1" applyFill="1" applyBorder="1" applyAlignment="1">
      <alignment horizontal="center"/>
    </xf>
    <xf numFmtId="0" fontId="7" fillId="4" borderId="9" xfId="1" applyFont="1" applyFill="1" applyBorder="1"/>
    <xf numFmtId="0" fontId="8" fillId="4" borderId="9" xfId="1" applyFont="1" applyFill="1" applyBorder="1"/>
    <xf numFmtId="0" fontId="1" fillId="0" borderId="9" xfId="0" applyFont="1" applyBorder="1"/>
    <xf numFmtId="0" fontId="1" fillId="0" borderId="0" xfId="0" applyFont="1" applyFill="1" applyBorder="1"/>
    <xf numFmtId="1" fontId="4" fillId="0" borderId="1" xfId="0" applyNumberFormat="1" applyFont="1" applyBorder="1" applyAlignment="1" applyProtection="1">
      <alignment horizontal="center" vertical="center" wrapText="1"/>
      <protection locked="0"/>
    </xf>
    <xf numFmtId="1" fontId="4" fillId="0" borderId="16" xfId="0" applyNumberFormat="1" applyFont="1" applyBorder="1" applyAlignment="1" applyProtection="1">
      <alignment horizontal="center" vertical="center" wrapText="1"/>
      <protection locked="0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 applyProtection="1">
      <alignment horizontal="center" vertical="center" textRotation="90" wrapText="1"/>
      <protection locked="0"/>
    </xf>
    <xf numFmtId="0" fontId="4" fillId="0" borderId="1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25" xfId="0" applyFont="1" applyBorder="1" applyAlignment="1">
      <alignment wrapText="1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6" xfId="0" applyNumberFormat="1" applyFont="1" applyBorder="1" applyAlignment="1" applyProtection="1">
      <alignment horizontal="center" vertical="center" wrapText="1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49" fontId="4" fillId="0" borderId="21" xfId="0" applyNumberFormat="1" applyFont="1" applyBorder="1" applyAlignment="1" applyProtection="1">
      <alignment horizontal="center" vertical="center" wrapText="1"/>
      <protection locked="0"/>
    </xf>
    <xf numFmtId="49" fontId="4" fillId="0" borderId="17" xfId="0" applyNumberFormat="1" applyFont="1" applyBorder="1" applyAlignment="1" applyProtection="1">
      <alignment horizontal="center" vertical="center"/>
      <protection locked="0"/>
    </xf>
    <xf numFmtId="49" fontId="4" fillId="0" borderId="19" xfId="0" applyNumberFormat="1" applyFont="1" applyBorder="1" applyAlignment="1" applyProtection="1">
      <alignment horizontal="center" vertical="center"/>
      <protection locked="0"/>
    </xf>
    <xf numFmtId="49" fontId="4" fillId="0" borderId="13" xfId="0" applyNumberFormat="1" applyFont="1" applyBorder="1" applyAlignment="1" applyProtection="1">
      <alignment horizontal="center" vertical="center"/>
      <protection locked="0"/>
    </xf>
    <xf numFmtId="49" fontId="4" fillId="0" borderId="22" xfId="0" applyNumberFormat="1" applyFont="1" applyBorder="1" applyAlignment="1" applyProtection="1">
      <alignment horizontal="center" vertical="center"/>
      <protection locked="0"/>
    </xf>
    <xf numFmtId="49" fontId="4" fillId="0" borderId="23" xfId="0" applyNumberFormat="1" applyFont="1" applyBorder="1" applyAlignment="1" applyProtection="1">
      <alignment horizontal="center" vertical="center"/>
      <protection locked="0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1" fontId="4" fillId="0" borderId="17" xfId="0" applyNumberFormat="1" applyFont="1" applyBorder="1" applyAlignment="1" applyProtection="1">
      <alignment horizontal="center" vertical="center"/>
      <protection locked="0"/>
    </xf>
    <xf numFmtId="1" fontId="4" fillId="0" borderId="19" xfId="0" applyNumberFormat="1" applyFont="1" applyBorder="1" applyAlignment="1" applyProtection="1">
      <alignment horizontal="center" vertical="center"/>
      <protection locked="0"/>
    </xf>
    <xf numFmtId="1" fontId="4" fillId="0" borderId="13" xfId="0" applyNumberFormat="1" applyFont="1" applyBorder="1" applyAlignment="1" applyProtection="1">
      <alignment horizontal="center" vertical="center"/>
      <protection locked="0"/>
    </xf>
    <xf numFmtId="1" fontId="4" fillId="0" borderId="22" xfId="0" applyNumberFormat="1" applyFont="1" applyBorder="1" applyAlignment="1" applyProtection="1">
      <alignment horizontal="center" vertical="center"/>
      <protection locked="0"/>
    </xf>
    <xf numFmtId="1" fontId="4" fillId="0" borderId="23" xfId="0" applyNumberFormat="1" applyFont="1" applyBorder="1" applyAlignment="1" applyProtection="1">
      <alignment horizontal="center" vertical="center"/>
      <protection locked="0"/>
    </xf>
    <xf numFmtId="1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" fontId="4" fillId="0" borderId="7" xfId="0" applyNumberFormat="1" applyFont="1" applyBorder="1" applyAlignment="1" applyProtection="1">
      <alignment horizontal="center" vertical="center" textRotation="90" wrapText="1"/>
      <protection locked="0"/>
    </xf>
    <xf numFmtId="1" fontId="4" fillId="0" borderId="18" xfId="0" applyNumberFormat="1" applyFont="1" applyBorder="1" applyAlignment="1" applyProtection="1">
      <alignment horizontal="center" vertical="center" textRotation="90" wrapText="1"/>
      <protection locked="0"/>
    </xf>
    <xf numFmtId="0" fontId="4" fillId="0" borderId="15" xfId="0" applyFont="1" applyBorder="1" applyAlignment="1" applyProtection="1">
      <alignment horizontal="center" vertical="center" textRotation="90" wrapText="1"/>
      <protection locked="0"/>
    </xf>
    <xf numFmtId="0" fontId="4" fillId="0" borderId="20" xfId="0" applyFont="1" applyBorder="1" applyAlignment="1" applyProtection="1">
      <alignment horizontal="center" vertical="center" textRotation="90" wrapText="1"/>
      <protection locked="0"/>
    </xf>
    <xf numFmtId="0" fontId="4" fillId="0" borderId="8" xfId="0" applyFont="1" applyBorder="1" applyAlignment="1" applyProtection="1">
      <alignment horizontal="center" vertical="center" textRotation="90" wrapText="1"/>
      <protection locked="0"/>
    </xf>
    <xf numFmtId="0" fontId="4" fillId="0" borderId="0" xfId="0" applyFont="1" applyBorder="1" applyAlignment="1" applyProtection="1">
      <alignment horizontal="center" vertical="center" textRotation="90" wrapText="1"/>
      <protection locked="0"/>
    </xf>
    <xf numFmtId="49" fontId="4" fillId="0" borderId="5" xfId="0" applyNumberFormat="1" applyFont="1" applyBorder="1" applyAlignment="1" applyProtection="1">
      <alignment horizontal="center" vertical="center"/>
      <protection locked="0"/>
    </xf>
    <xf numFmtId="49" fontId="4" fillId="0" borderId="6" xfId="0" applyNumberFormat="1" applyFon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wrapText="1"/>
    </xf>
    <xf numFmtId="0" fontId="4" fillId="0" borderId="22" xfId="0" applyFont="1" applyBorder="1" applyAlignment="1">
      <alignment wrapText="1"/>
    </xf>
    <xf numFmtId="0" fontId="4" fillId="0" borderId="24" xfId="0" applyFont="1" applyBorder="1" applyAlignment="1">
      <alignment wrapText="1"/>
    </xf>
    <xf numFmtId="49" fontId="4" fillId="0" borderId="3" xfId="0" applyNumberFormat="1" applyFont="1" applyBorder="1" applyAlignment="1" applyProtection="1">
      <alignment horizontal="center" vertical="center" textRotation="90" wrapText="1"/>
      <protection locked="0"/>
    </xf>
    <xf numFmtId="0" fontId="0" fillId="0" borderId="16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6" xfId="0" applyNumberFormat="1" applyFont="1" applyBorder="1" applyAlignment="1" applyProtection="1">
      <alignment horizontal="center" vertical="center"/>
      <protection locked="0"/>
    </xf>
    <xf numFmtId="9" fontId="0" fillId="0" borderId="7" xfId="0" applyNumberFormat="1" applyFont="1" applyBorder="1" applyAlignment="1">
      <alignment horizontal="center" vertical="center" wrapText="1"/>
    </xf>
    <xf numFmtId="9" fontId="0" fillId="0" borderId="18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2" fillId="0" borderId="0" xfId="1" applyFont="1"/>
    <xf numFmtId="0" fontId="2" fillId="0" borderId="0" xfId="1" applyFont="1" applyBorder="1"/>
    <xf numFmtId="1" fontId="2" fillId="0" borderId="0" xfId="1" applyNumberFormat="1" applyFont="1" applyBorder="1"/>
    <xf numFmtId="0" fontId="9" fillId="0" borderId="0" xfId="1" applyFont="1"/>
    <xf numFmtId="0" fontId="2" fillId="0" borderId="0" xfId="1"/>
    <xf numFmtId="0" fontId="9" fillId="0" borderId="9" xfId="1" applyFont="1" applyBorder="1" applyAlignment="1">
      <alignment horizontal="center"/>
    </xf>
    <xf numFmtId="0" fontId="9" fillId="0" borderId="9" xfId="1" applyFont="1" applyBorder="1"/>
    <xf numFmtId="0" fontId="9" fillId="0" borderId="10" xfId="1" applyFont="1" applyBorder="1"/>
    <xf numFmtId="0" fontId="9" fillId="0" borderId="10" xfId="1" applyFont="1" applyBorder="1" applyAlignment="1">
      <alignment horizontal="center"/>
    </xf>
    <xf numFmtId="0" fontId="2" fillId="0" borderId="9" xfId="1" applyFont="1" applyBorder="1"/>
    <xf numFmtId="9" fontId="9" fillId="0" borderId="9" xfId="1" applyNumberFormat="1" applyFont="1" applyBorder="1"/>
    <xf numFmtId="2" fontId="2" fillId="0" borderId="9" xfId="1" applyNumberFormat="1" applyFont="1" applyBorder="1"/>
    <xf numFmtId="2" fontId="2" fillId="0" borderId="9" xfId="1" applyNumberFormat="1" applyBorder="1"/>
    <xf numFmtId="1" fontId="2" fillId="0" borderId="9" xfId="1" applyNumberFormat="1" applyFont="1" applyBorder="1"/>
    <xf numFmtId="0" fontId="2" fillId="0" borderId="9" xfId="1" applyBorder="1"/>
    <xf numFmtId="0" fontId="2" fillId="0" borderId="9" xfId="1" applyFont="1" applyFill="1" applyBorder="1"/>
    <xf numFmtId="0" fontId="2" fillId="0" borderId="9" xfId="1" applyFill="1" applyBorder="1"/>
    <xf numFmtId="1" fontId="2" fillId="0" borderId="9" xfId="1" applyNumberFormat="1" applyFont="1" applyFill="1" applyBorder="1"/>
    <xf numFmtId="1" fontId="9" fillId="0" borderId="9" xfId="1" applyNumberFormat="1" applyFont="1" applyBorder="1"/>
    <xf numFmtId="164" fontId="2" fillId="0" borderId="0" xfId="1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7"/>
  <sheetViews>
    <sheetView workbookViewId="0">
      <selection activeCell="G18" sqref="G18"/>
    </sheetView>
  </sheetViews>
  <sheetFormatPr defaultRowHeight="15"/>
  <sheetData>
    <row r="1" spans="1:44">
      <c r="E1" s="1" t="s">
        <v>0</v>
      </c>
      <c r="F1" s="1"/>
      <c r="G1" s="1"/>
      <c r="H1" s="1"/>
      <c r="I1" s="1"/>
      <c r="J1" s="1"/>
      <c r="M1" s="2"/>
      <c r="N1" s="3"/>
      <c r="O1" s="4"/>
      <c r="P1" s="4"/>
      <c r="Q1" s="5"/>
      <c r="R1" s="5"/>
      <c r="S1" s="5"/>
      <c r="T1" s="4"/>
      <c r="U1" s="6"/>
    </row>
    <row r="2" spans="1:44">
      <c r="H2" t="s">
        <v>1</v>
      </c>
      <c r="I2" s="1"/>
      <c r="J2" s="1"/>
      <c r="K2" s="1"/>
      <c r="L2" s="1"/>
      <c r="M2" s="7"/>
      <c r="N2" s="6"/>
      <c r="O2" s="6"/>
      <c r="P2" s="6"/>
      <c r="Q2" s="5"/>
      <c r="R2" s="8"/>
      <c r="S2" s="8"/>
      <c r="T2" s="4"/>
      <c r="U2" s="6"/>
    </row>
    <row r="3" spans="1:44" ht="15.75" thickBot="1">
      <c r="M3" s="7"/>
      <c r="O3" s="9"/>
    </row>
    <row r="4" spans="1:44" ht="39">
      <c r="A4" s="95" t="s">
        <v>2</v>
      </c>
      <c r="B4" s="97" t="s">
        <v>3</v>
      </c>
      <c r="C4" s="84" t="s">
        <v>4</v>
      </c>
      <c r="D4" s="100" t="s">
        <v>5</v>
      </c>
      <c r="E4" s="84" t="s">
        <v>6</v>
      </c>
      <c r="F4" s="84" t="s">
        <v>7</v>
      </c>
      <c r="G4" s="84" t="s">
        <v>8</v>
      </c>
      <c r="H4" s="84" t="s">
        <v>9</v>
      </c>
      <c r="I4" s="84" t="s">
        <v>10</v>
      </c>
      <c r="J4" s="10"/>
      <c r="K4" s="11" t="s">
        <v>11</v>
      </c>
      <c r="L4" s="11" t="s">
        <v>12</v>
      </c>
      <c r="M4" s="73" t="s">
        <v>13</v>
      </c>
      <c r="N4" s="74"/>
      <c r="O4" s="75"/>
      <c r="P4" s="87" t="s">
        <v>12</v>
      </c>
      <c r="Q4" s="88"/>
      <c r="R4" s="88"/>
      <c r="S4" s="89">
        <v>0.25</v>
      </c>
      <c r="T4" s="71" t="s">
        <v>14</v>
      </c>
      <c r="U4" s="73" t="s">
        <v>15</v>
      </c>
      <c r="V4" s="74"/>
      <c r="W4" s="74"/>
      <c r="X4" s="74"/>
      <c r="Y4" s="74"/>
      <c r="Z4" s="75"/>
      <c r="AA4" s="63" t="s">
        <v>16</v>
      </c>
      <c r="AB4" s="63"/>
      <c r="AC4" s="76" t="s">
        <v>17</v>
      </c>
      <c r="AD4" s="76" t="s">
        <v>18</v>
      </c>
      <c r="AE4" s="63" t="s">
        <v>19</v>
      </c>
      <c r="AF4" s="63"/>
      <c r="AG4" s="63"/>
      <c r="AH4" s="63"/>
      <c r="AI4" s="57" t="s">
        <v>20</v>
      </c>
      <c r="AJ4" s="58"/>
      <c r="AK4" s="59"/>
      <c r="AL4" s="12"/>
      <c r="AM4" s="60" t="s">
        <v>21</v>
      </c>
      <c r="AN4" s="63" t="s">
        <v>22</v>
      </c>
      <c r="AO4" s="63"/>
      <c r="AP4" s="64" t="s">
        <v>23</v>
      </c>
      <c r="AQ4" s="67" t="s">
        <v>24</v>
      </c>
      <c r="AR4" s="69" t="s">
        <v>25</v>
      </c>
    </row>
    <row r="5" spans="1:44">
      <c r="A5" s="96"/>
      <c r="B5" s="98"/>
      <c r="C5" s="35"/>
      <c r="D5" s="101"/>
      <c r="E5" s="35"/>
      <c r="F5" s="35"/>
      <c r="G5" s="35"/>
      <c r="H5" s="85"/>
      <c r="I5" s="35"/>
      <c r="J5" s="13"/>
      <c r="K5" s="41" t="s">
        <v>26</v>
      </c>
      <c r="L5" s="41" t="s">
        <v>26</v>
      </c>
      <c r="M5" s="93" t="s">
        <v>27</v>
      </c>
      <c r="N5" s="41" t="s">
        <v>28</v>
      </c>
      <c r="O5" s="39" t="s">
        <v>29</v>
      </c>
      <c r="P5" s="31" t="s">
        <v>27</v>
      </c>
      <c r="Q5" s="41" t="s">
        <v>28</v>
      </c>
      <c r="R5" s="43" t="s">
        <v>29</v>
      </c>
      <c r="S5" s="90"/>
      <c r="T5" s="72"/>
      <c r="U5" s="45" t="s">
        <v>30</v>
      </c>
      <c r="V5" s="46"/>
      <c r="W5" s="47"/>
      <c r="X5" s="51" t="s">
        <v>31</v>
      </c>
      <c r="Y5" s="52"/>
      <c r="Z5" s="53"/>
      <c r="AA5" s="80" t="s">
        <v>32</v>
      </c>
      <c r="AB5" s="81"/>
      <c r="AC5" s="77"/>
      <c r="AD5" s="78"/>
      <c r="AE5" s="36" t="s">
        <v>33</v>
      </c>
      <c r="AF5" s="77" t="s">
        <v>34</v>
      </c>
      <c r="AG5" s="31" t="s">
        <v>35</v>
      </c>
      <c r="AH5" s="31" t="s">
        <v>36</v>
      </c>
      <c r="AI5" s="35" t="s">
        <v>37</v>
      </c>
      <c r="AJ5" s="35" t="s">
        <v>38</v>
      </c>
      <c r="AK5" s="35" t="s">
        <v>39</v>
      </c>
      <c r="AL5" s="13"/>
      <c r="AM5" s="61"/>
      <c r="AN5" s="36" t="s">
        <v>40</v>
      </c>
      <c r="AO5" s="36" t="s">
        <v>41</v>
      </c>
      <c r="AP5" s="65"/>
      <c r="AQ5" s="68"/>
      <c r="AR5" s="70"/>
    </row>
    <row r="6" spans="1:44">
      <c r="A6" s="96"/>
      <c r="B6" s="98"/>
      <c r="C6" s="35"/>
      <c r="D6" s="101"/>
      <c r="E6" s="35"/>
      <c r="F6" s="35"/>
      <c r="G6" s="35"/>
      <c r="H6" s="85"/>
      <c r="I6" s="35"/>
      <c r="J6" s="13"/>
      <c r="K6" s="42"/>
      <c r="L6" s="42"/>
      <c r="M6" s="94"/>
      <c r="N6" s="42"/>
      <c r="O6" s="40"/>
      <c r="P6" s="32"/>
      <c r="Q6" s="42"/>
      <c r="R6" s="44"/>
      <c r="S6" s="90"/>
      <c r="T6" s="72"/>
      <c r="U6" s="48"/>
      <c r="V6" s="49"/>
      <c r="W6" s="50"/>
      <c r="X6" s="54"/>
      <c r="Y6" s="55"/>
      <c r="Z6" s="56"/>
      <c r="AA6" s="82"/>
      <c r="AB6" s="83"/>
      <c r="AC6" s="77"/>
      <c r="AD6" s="78"/>
      <c r="AE6" s="37"/>
      <c r="AF6" s="77"/>
      <c r="AG6" s="32"/>
      <c r="AH6" s="32"/>
      <c r="AI6" s="35"/>
      <c r="AJ6" s="35"/>
      <c r="AK6" s="35"/>
      <c r="AL6" s="13"/>
      <c r="AM6" s="61"/>
      <c r="AN6" s="37"/>
      <c r="AO6" s="37"/>
      <c r="AP6" s="65"/>
      <c r="AQ6" s="68"/>
      <c r="AR6" s="70"/>
    </row>
    <row r="7" spans="1:44">
      <c r="A7" s="96"/>
      <c r="B7" s="98"/>
      <c r="C7" s="35"/>
      <c r="D7" s="101"/>
      <c r="E7" s="35"/>
      <c r="F7" s="35"/>
      <c r="G7" s="35"/>
      <c r="H7" s="85"/>
      <c r="I7" s="35"/>
      <c r="J7" s="13"/>
      <c r="K7" s="42"/>
      <c r="L7" s="42"/>
      <c r="M7" s="94"/>
      <c r="N7" s="42"/>
      <c r="O7" s="40"/>
      <c r="P7" s="32"/>
      <c r="Q7" s="42"/>
      <c r="R7" s="44"/>
      <c r="S7" s="91"/>
      <c r="T7" s="72"/>
      <c r="U7" s="41" t="s">
        <v>27</v>
      </c>
      <c r="V7" s="41" t="s">
        <v>28</v>
      </c>
      <c r="W7" s="41" t="s">
        <v>29</v>
      </c>
      <c r="X7" s="31" t="s">
        <v>27</v>
      </c>
      <c r="Y7" s="31" t="s">
        <v>28</v>
      </c>
      <c r="Z7" s="31" t="s">
        <v>29</v>
      </c>
      <c r="AA7" s="14"/>
      <c r="AB7" s="14"/>
      <c r="AC7" s="77"/>
      <c r="AD7" s="78"/>
      <c r="AE7" s="37"/>
      <c r="AF7" s="77"/>
      <c r="AG7" s="32"/>
      <c r="AH7" s="32"/>
      <c r="AI7" s="35"/>
      <c r="AJ7" s="35"/>
      <c r="AK7" s="35"/>
      <c r="AL7" s="13"/>
      <c r="AM7" s="61"/>
      <c r="AN7" s="37"/>
      <c r="AO7" s="37"/>
      <c r="AP7" s="65"/>
      <c r="AQ7" s="68"/>
      <c r="AR7" s="70"/>
    </row>
    <row r="8" spans="1:44" ht="27">
      <c r="A8" s="96"/>
      <c r="B8" s="98"/>
      <c r="C8" s="35"/>
      <c r="D8" s="101"/>
      <c r="E8" s="35"/>
      <c r="F8" s="35"/>
      <c r="G8" s="35"/>
      <c r="H8" s="85"/>
      <c r="I8" s="35"/>
      <c r="J8" s="13" t="s">
        <v>42</v>
      </c>
      <c r="K8" s="42"/>
      <c r="L8" s="42"/>
      <c r="M8" s="94"/>
      <c r="N8" s="42"/>
      <c r="O8" s="40"/>
      <c r="P8" s="32"/>
      <c r="Q8" s="42"/>
      <c r="R8" s="44"/>
      <c r="S8" s="91"/>
      <c r="T8" s="72"/>
      <c r="U8" s="42"/>
      <c r="V8" s="42"/>
      <c r="W8" s="42"/>
      <c r="X8" s="32"/>
      <c r="Y8" s="32"/>
      <c r="Z8" s="32"/>
      <c r="AA8" s="33" t="s">
        <v>27</v>
      </c>
      <c r="AB8" s="33" t="s">
        <v>43</v>
      </c>
      <c r="AC8" s="77"/>
      <c r="AD8" s="78"/>
      <c r="AE8" s="37"/>
      <c r="AF8" s="77"/>
      <c r="AG8" s="32"/>
      <c r="AH8" s="32"/>
      <c r="AI8" s="35"/>
      <c r="AJ8" s="35"/>
      <c r="AK8" s="35"/>
      <c r="AL8" s="13"/>
      <c r="AM8" s="61"/>
      <c r="AN8" s="37"/>
      <c r="AO8" s="37"/>
      <c r="AP8" s="65"/>
      <c r="AQ8" s="68"/>
      <c r="AR8" s="70"/>
    </row>
    <row r="9" spans="1:44" ht="15.75" thickBot="1">
      <c r="A9" s="96"/>
      <c r="B9" s="99"/>
      <c r="C9" s="35"/>
      <c r="D9" s="101"/>
      <c r="E9" s="35"/>
      <c r="F9" s="35"/>
      <c r="G9" s="35"/>
      <c r="H9" s="86"/>
      <c r="I9" s="35"/>
      <c r="J9" s="13"/>
      <c r="K9" s="42"/>
      <c r="L9" s="42"/>
      <c r="M9" s="94"/>
      <c r="N9" s="42"/>
      <c r="O9" s="40"/>
      <c r="P9" s="32"/>
      <c r="Q9" s="42"/>
      <c r="R9" s="44"/>
      <c r="S9" s="92"/>
      <c r="T9" s="72"/>
      <c r="U9" s="42"/>
      <c r="V9" s="42"/>
      <c r="W9" s="42"/>
      <c r="X9" s="32"/>
      <c r="Y9" s="32"/>
      <c r="Z9" s="32"/>
      <c r="AA9" s="34"/>
      <c r="AB9" s="34"/>
      <c r="AC9" s="77"/>
      <c r="AD9" s="79"/>
      <c r="AE9" s="37"/>
      <c r="AF9" s="77"/>
      <c r="AG9" s="32"/>
      <c r="AH9" s="32"/>
      <c r="AI9" s="35"/>
      <c r="AJ9" s="35"/>
      <c r="AK9" s="35"/>
      <c r="AL9" s="13"/>
      <c r="AM9" s="62"/>
      <c r="AN9" s="38"/>
      <c r="AO9" s="38"/>
      <c r="AP9" s="66"/>
      <c r="AQ9" s="68"/>
      <c r="AR9" s="70"/>
    </row>
    <row r="10" spans="1:44">
      <c r="A10" s="15">
        <v>1</v>
      </c>
      <c r="B10" s="16"/>
      <c r="C10" s="17" t="s">
        <v>44</v>
      </c>
      <c r="D10" s="18" t="s">
        <v>45</v>
      </c>
      <c r="E10" s="19" t="s">
        <v>46</v>
      </c>
      <c r="F10" s="15">
        <v>9</v>
      </c>
      <c r="G10" s="20">
        <v>4.79</v>
      </c>
      <c r="H10" s="15">
        <v>17697</v>
      </c>
      <c r="I10" s="15">
        <f>G10*H10</f>
        <v>84768.63</v>
      </c>
      <c r="J10" s="15">
        <f>I10*1.25</f>
        <v>105960.78750000001</v>
      </c>
      <c r="K10" s="15"/>
      <c r="L10" s="15"/>
      <c r="M10" s="20">
        <v>25</v>
      </c>
      <c r="N10" s="15"/>
      <c r="O10" s="21"/>
      <c r="P10" s="15">
        <f>J10/18*M10</f>
        <v>147167.76041666666</v>
      </c>
      <c r="Q10" s="15">
        <f>I10/18*N10</f>
        <v>0</v>
      </c>
      <c r="R10" s="15">
        <f>I10/18*O10</f>
        <v>0</v>
      </c>
      <c r="S10" s="22">
        <f>(L10+P10+Q10+R10)*25%</f>
        <v>36791.940104166664</v>
      </c>
      <c r="T10" s="23">
        <f>(P10+Q10+R10+L10+S10)*10%</f>
        <v>18395.970052083332</v>
      </c>
      <c r="U10" s="15">
        <v>10</v>
      </c>
      <c r="V10" s="15"/>
      <c r="W10" s="15"/>
      <c r="X10" s="15">
        <v>1966</v>
      </c>
      <c r="Y10" s="15"/>
      <c r="Z10" s="15"/>
      <c r="AA10" s="15">
        <v>4424</v>
      </c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>
        <v>55188</v>
      </c>
      <c r="AN10" s="15"/>
      <c r="AO10" s="15"/>
      <c r="AP10" s="23">
        <f>AE10+AF10+AG10+AH10+AM10</f>
        <v>55188</v>
      </c>
      <c r="AQ10" s="15">
        <f>P10+Q10+R10+S10+T10+X10+Y10+Z10+AA10+AB10+AC10+AD10+AE10+AF10+AG10+AH10+AI10+AJ10+AK10+AM10+AN10+AO10+L10</f>
        <v>263933.67057291663</v>
      </c>
      <c r="AR10" s="15">
        <f>AQ10-AP10</f>
        <v>208745.67057291663</v>
      </c>
    </row>
    <row r="11" spans="1:44">
      <c r="A11" s="20">
        <v>2</v>
      </c>
      <c r="B11" s="16"/>
      <c r="C11" s="17" t="s">
        <v>44</v>
      </c>
      <c r="D11" s="24" t="s">
        <v>47</v>
      </c>
      <c r="E11" s="19" t="s">
        <v>48</v>
      </c>
      <c r="F11" s="25">
        <v>31.5</v>
      </c>
      <c r="G11" s="20">
        <v>5.41</v>
      </c>
      <c r="H11" s="15">
        <v>17697</v>
      </c>
      <c r="I11" s="20">
        <f>G11*H11</f>
        <v>95740.77</v>
      </c>
      <c r="J11" s="15">
        <f>I11*1.25</f>
        <v>119675.96250000001</v>
      </c>
      <c r="K11" s="20"/>
      <c r="L11" s="20"/>
      <c r="M11" s="20">
        <v>2</v>
      </c>
      <c r="N11" s="20"/>
      <c r="O11" s="21"/>
      <c r="P11" s="15">
        <f>J11/18*M11</f>
        <v>13297.329166666668</v>
      </c>
      <c r="Q11" s="20">
        <f>I11/18*N11</f>
        <v>0</v>
      </c>
      <c r="R11" s="20">
        <f>I11/18*O11</f>
        <v>0</v>
      </c>
      <c r="S11" s="26">
        <f>(L11+P11+Q11+R11)*25%</f>
        <v>3324.3322916666671</v>
      </c>
      <c r="T11" s="23">
        <f>(P11+Q11+R11+L11+S11)*10%</f>
        <v>1662.1661458333338</v>
      </c>
      <c r="U11" s="20">
        <v>2</v>
      </c>
      <c r="V11" s="20"/>
      <c r="W11" s="20"/>
      <c r="X11" s="20">
        <v>392</v>
      </c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>
        <v>4986</v>
      </c>
      <c r="AN11" s="20"/>
      <c r="AO11" s="20"/>
      <c r="AP11" s="23">
        <f>AE11+AF11+AG11+AH11+AM11</f>
        <v>4986</v>
      </c>
      <c r="AQ11" s="15">
        <f>P11+Q11+R11+S11+T11+X11+Y11+Z11+AA11+AB11+AC11+AD11+AE11+AF11+AG11+AH11+AI11+AJ11+AK11+AM11+AN11+AO11+L11</f>
        <v>23661.827604166669</v>
      </c>
      <c r="AR11" s="15">
        <f>AQ11-AP11</f>
        <v>18675.827604166669</v>
      </c>
    </row>
    <row r="12" spans="1:44" ht="15.75">
      <c r="A12" s="19"/>
      <c r="B12" s="27"/>
      <c r="C12" s="28"/>
      <c r="D12" s="28"/>
      <c r="E12" s="19"/>
      <c r="F12" s="19"/>
      <c r="G12" s="19"/>
      <c r="H12" s="19"/>
      <c r="I12" s="29">
        <f>SUM(I10:I11)</f>
        <v>180509.40000000002</v>
      </c>
      <c r="J12" s="29"/>
      <c r="K12" s="29">
        <f t="shared" ref="K12:AP12" si="0">SUM(K10:K11)</f>
        <v>0</v>
      </c>
      <c r="L12" s="29">
        <f t="shared" si="0"/>
        <v>0</v>
      </c>
      <c r="M12" s="29">
        <f t="shared" si="0"/>
        <v>27</v>
      </c>
      <c r="N12" s="29">
        <f t="shared" si="0"/>
        <v>0</v>
      </c>
      <c r="O12" s="29">
        <f t="shared" si="0"/>
        <v>0</v>
      </c>
      <c r="P12" s="29">
        <f t="shared" si="0"/>
        <v>160465.08958333332</v>
      </c>
      <c r="Q12" s="29">
        <f t="shared" si="0"/>
        <v>0</v>
      </c>
      <c r="R12" s="29">
        <f t="shared" si="0"/>
        <v>0</v>
      </c>
      <c r="S12" s="29">
        <f t="shared" si="0"/>
        <v>40116.27239583333</v>
      </c>
      <c r="T12" s="29">
        <f t="shared" si="0"/>
        <v>20058.136197916665</v>
      </c>
      <c r="U12" s="29">
        <f t="shared" si="0"/>
        <v>12</v>
      </c>
      <c r="V12" s="29">
        <f t="shared" si="0"/>
        <v>0</v>
      </c>
      <c r="W12" s="29">
        <f t="shared" si="0"/>
        <v>0</v>
      </c>
      <c r="X12" s="29">
        <f t="shared" si="0"/>
        <v>2358</v>
      </c>
      <c r="Y12" s="29">
        <f t="shared" si="0"/>
        <v>0</v>
      </c>
      <c r="Z12" s="29">
        <f t="shared" si="0"/>
        <v>0</v>
      </c>
      <c r="AA12" s="29">
        <f t="shared" si="0"/>
        <v>4424</v>
      </c>
      <c r="AB12" s="29">
        <f t="shared" si="0"/>
        <v>0</v>
      </c>
      <c r="AC12" s="29">
        <f t="shared" si="0"/>
        <v>0</v>
      </c>
      <c r="AD12" s="29">
        <f t="shared" si="0"/>
        <v>0</v>
      </c>
      <c r="AE12" s="29">
        <f t="shared" si="0"/>
        <v>0</v>
      </c>
      <c r="AF12" s="29">
        <f t="shared" si="0"/>
        <v>0</v>
      </c>
      <c r="AG12" s="29">
        <f t="shared" si="0"/>
        <v>0</v>
      </c>
      <c r="AH12" s="29">
        <f t="shared" si="0"/>
        <v>0</v>
      </c>
      <c r="AI12" s="29">
        <f t="shared" si="0"/>
        <v>0</v>
      </c>
      <c r="AJ12" s="29">
        <f t="shared" si="0"/>
        <v>0</v>
      </c>
      <c r="AK12" s="29">
        <f t="shared" si="0"/>
        <v>0</v>
      </c>
      <c r="AL12" s="29"/>
      <c r="AM12" s="29">
        <f t="shared" si="0"/>
        <v>60174</v>
      </c>
      <c r="AN12" s="29">
        <f t="shared" si="0"/>
        <v>0</v>
      </c>
      <c r="AO12" s="29">
        <f t="shared" si="0"/>
        <v>0</v>
      </c>
      <c r="AP12" s="29">
        <f t="shared" si="0"/>
        <v>60174</v>
      </c>
      <c r="AQ12" s="29">
        <f>SUM(AQ10:AQ11)</f>
        <v>287595.49817708333</v>
      </c>
      <c r="AR12" s="29">
        <f>SUM(AR10:AR11)</f>
        <v>227421.4981770833</v>
      </c>
    </row>
    <row r="13" spans="1:44">
      <c r="M13" s="7"/>
      <c r="O13" s="9"/>
    </row>
    <row r="14" spans="1:44">
      <c r="D14" s="1" t="s">
        <v>49</v>
      </c>
      <c r="E14" s="1"/>
      <c r="L14" s="1" t="s">
        <v>50</v>
      </c>
      <c r="M14" s="1"/>
      <c r="O14" s="9"/>
    </row>
    <row r="15" spans="1:44">
      <c r="D15" s="1" t="s">
        <v>51</v>
      </c>
      <c r="E15" s="1"/>
      <c r="L15" s="30" t="s">
        <v>52</v>
      </c>
      <c r="O15" s="9"/>
    </row>
    <row r="16" spans="1:44">
      <c r="D16" s="1"/>
      <c r="E16" s="1"/>
      <c r="M16" s="7"/>
      <c r="O16" s="9"/>
    </row>
    <row r="17" spans="4:15">
      <c r="D17" s="30"/>
      <c r="M17" s="7"/>
      <c r="O17" s="9"/>
    </row>
  </sheetData>
  <mergeCells count="52">
    <mergeCell ref="F4:F9"/>
    <mergeCell ref="A4:A9"/>
    <mergeCell ref="B4:B9"/>
    <mergeCell ref="C4:C9"/>
    <mergeCell ref="D4:D9"/>
    <mergeCell ref="E4:E9"/>
    <mergeCell ref="G4:G9"/>
    <mergeCell ref="H4:H9"/>
    <mergeCell ref="I4:I9"/>
    <mergeCell ref="M4:O4"/>
    <mergeCell ref="P4:R4"/>
    <mergeCell ref="K5:K9"/>
    <mergeCell ref="L5:L9"/>
    <mergeCell ref="M5:M9"/>
    <mergeCell ref="N5:N9"/>
    <mergeCell ref="AR4:AR9"/>
    <mergeCell ref="T4:T9"/>
    <mergeCell ref="U4:Z4"/>
    <mergeCell ref="AA4:AB4"/>
    <mergeCell ref="AC4:AC9"/>
    <mergeCell ref="AD4:AD9"/>
    <mergeCell ref="AE4:AH4"/>
    <mergeCell ref="AA5:AB6"/>
    <mergeCell ref="AE5:AE9"/>
    <mergeCell ref="AF5:AF9"/>
    <mergeCell ref="AG5:AG9"/>
    <mergeCell ref="AI4:AK4"/>
    <mergeCell ref="AM4:AM9"/>
    <mergeCell ref="AN4:AO4"/>
    <mergeCell ref="AP4:AP9"/>
    <mergeCell ref="AQ4:AQ9"/>
    <mergeCell ref="O5:O9"/>
    <mergeCell ref="P5:P9"/>
    <mergeCell ref="Q5:Q9"/>
    <mergeCell ref="R5:R9"/>
    <mergeCell ref="U5:W6"/>
    <mergeCell ref="U7:U9"/>
    <mergeCell ref="V7:V9"/>
    <mergeCell ref="W7:W9"/>
    <mergeCell ref="S4:S9"/>
    <mergeCell ref="AI5:AI9"/>
    <mergeCell ref="AJ5:AJ9"/>
    <mergeCell ref="AK5:AK9"/>
    <mergeCell ref="AN5:AN9"/>
    <mergeCell ref="AO5:AO9"/>
    <mergeCell ref="Y7:Y9"/>
    <mergeCell ref="Z7:Z9"/>
    <mergeCell ref="AA8:AA9"/>
    <mergeCell ref="AB8:AB9"/>
    <mergeCell ref="AH5:AH9"/>
    <mergeCell ref="X5:Z6"/>
    <mergeCell ref="X7:X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3"/>
  <sheetViews>
    <sheetView tabSelected="1" workbookViewId="0">
      <selection activeCell="Q21" sqref="Q21"/>
    </sheetView>
  </sheetViews>
  <sheetFormatPr defaultRowHeight="15"/>
  <sheetData>
    <row r="1" spans="1:19">
      <c r="A1" s="102" t="s">
        <v>53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</row>
    <row r="2" spans="1:19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</row>
    <row r="3" spans="1:19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</row>
    <row r="4" spans="1:19">
      <c r="A4" s="103"/>
      <c r="B4" s="103"/>
      <c r="C4" s="103"/>
      <c r="D4" s="103"/>
      <c r="E4" s="103"/>
      <c r="F4" s="103"/>
      <c r="G4" s="103"/>
      <c r="H4" s="103"/>
      <c r="I4" s="103"/>
      <c r="J4" s="104"/>
      <c r="K4" s="104"/>
      <c r="L4" s="104"/>
      <c r="M4" s="104"/>
      <c r="N4" s="104"/>
      <c r="O4" s="104"/>
      <c r="P4" s="104"/>
      <c r="Q4" s="103"/>
      <c r="R4" s="104"/>
      <c r="S4" s="104"/>
    </row>
    <row r="5" spans="1:19">
      <c r="A5" s="102"/>
      <c r="B5" s="102"/>
      <c r="C5" s="105" t="s">
        <v>55</v>
      </c>
      <c r="D5" s="105"/>
      <c r="E5" s="105"/>
      <c r="F5" s="105"/>
      <c r="G5" s="105"/>
      <c r="H5" s="105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</row>
    <row r="6" spans="1:19">
      <c r="A6" s="102"/>
      <c r="B6" s="102"/>
      <c r="C6" s="105" t="s">
        <v>56</v>
      </c>
      <c r="D6" s="105"/>
      <c r="E6" s="105"/>
      <c r="F6" s="105"/>
      <c r="G6" s="105"/>
      <c r="H6" s="105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</row>
    <row r="7" spans="1:19">
      <c r="A7" s="102"/>
      <c r="B7" s="102"/>
      <c r="C7" s="102"/>
      <c r="D7" s="106" t="s">
        <v>57</v>
      </c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</row>
    <row r="8" spans="1:19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</row>
    <row r="9" spans="1:19">
      <c r="A9" s="107" t="s">
        <v>58</v>
      </c>
      <c r="B9" s="108" t="s">
        <v>59</v>
      </c>
      <c r="C9" s="107" t="s">
        <v>60</v>
      </c>
      <c r="D9" s="107" t="s">
        <v>61</v>
      </c>
      <c r="E9" s="107" t="s">
        <v>62</v>
      </c>
      <c r="F9" s="107" t="s">
        <v>63</v>
      </c>
      <c r="G9" s="107" t="s">
        <v>64</v>
      </c>
      <c r="H9" s="107" t="s">
        <v>65</v>
      </c>
      <c r="I9" s="107" t="s">
        <v>66</v>
      </c>
      <c r="J9" s="107" t="s">
        <v>9</v>
      </c>
      <c r="K9" s="107" t="s">
        <v>67</v>
      </c>
      <c r="L9" s="108" t="s">
        <v>68</v>
      </c>
      <c r="M9" s="108" t="s">
        <v>69</v>
      </c>
      <c r="N9" s="109"/>
      <c r="O9" s="110" t="s">
        <v>70</v>
      </c>
      <c r="P9" s="108" t="s">
        <v>71</v>
      </c>
      <c r="Q9" s="108" t="s">
        <v>72</v>
      </c>
      <c r="R9" s="108" t="s">
        <v>73</v>
      </c>
      <c r="S9" s="108" t="s">
        <v>74</v>
      </c>
    </row>
    <row r="10" spans="1:19">
      <c r="A10" s="107"/>
      <c r="B10" s="108" t="s">
        <v>75</v>
      </c>
      <c r="C10" s="107"/>
      <c r="D10" s="107"/>
      <c r="E10" s="107"/>
      <c r="F10" s="107"/>
      <c r="G10" s="107"/>
      <c r="H10" s="107" t="s">
        <v>76</v>
      </c>
      <c r="I10" s="107"/>
      <c r="J10" s="107"/>
      <c r="K10" s="107" t="s">
        <v>77</v>
      </c>
      <c r="L10" s="111"/>
      <c r="M10" s="108" t="s">
        <v>78</v>
      </c>
      <c r="N10" s="108"/>
      <c r="O10" s="111"/>
      <c r="P10" s="111"/>
      <c r="Q10" s="112">
        <v>0.1</v>
      </c>
      <c r="R10" s="108" t="s">
        <v>79</v>
      </c>
      <c r="S10" s="108"/>
    </row>
    <row r="11" spans="1:19">
      <c r="A11" s="111">
        <v>1</v>
      </c>
      <c r="B11" s="111"/>
      <c r="C11" s="111" t="s">
        <v>80</v>
      </c>
      <c r="D11" s="111" t="s">
        <v>44</v>
      </c>
      <c r="E11" s="113">
        <v>9</v>
      </c>
      <c r="F11" s="114" t="s">
        <v>81</v>
      </c>
      <c r="G11" s="113">
        <v>3.1</v>
      </c>
      <c r="H11" s="111">
        <v>4</v>
      </c>
      <c r="I11" s="111">
        <v>4.68</v>
      </c>
      <c r="J11" s="111">
        <v>17697</v>
      </c>
      <c r="K11" s="111">
        <v>1</v>
      </c>
      <c r="L11" s="115">
        <v>3539</v>
      </c>
      <c r="M11" s="115">
        <f>L11*25%</f>
        <v>884.75</v>
      </c>
      <c r="N11" s="115"/>
      <c r="O11" s="115"/>
      <c r="P11" s="115"/>
      <c r="Q11" s="115">
        <f>(L11+M11)*10%</f>
        <v>442.375</v>
      </c>
      <c r="R11" s="115">
        <f>L11+M11+O11+P11+Q11</f>
        <v>4866.125</v>
      </c>
      <c r="S11" s="115"/>
    </row>
    <row r="12" spans="1:19">
      <c r="A12" s="111">
        <v>2</v>
      </c>
      <c r="B12" s="111"/>
      <c r="C12" s="111" t="s">
        <v>82</v>
      </c>
      <c r="D12" s="111"/>
      <c r="E12" s="111"/>
      <c r="F12" s="111"/>
      <c r="G12" s="111"/>
      <c r="H12" s="116" t="s">
        <v>83</v>
      </c>
      <c r="I12" s="111">
        <v>2.77</v>
      </c>
      <c r="J12" s="111">
        <v>17697</v>
      </c>
      <c r="K12" s="111">
        <v>2</v>
      </c>
      <c r="L12" s="115">
        <f t="shared" ref="L12:L15" si="0">I12*J12*K12</f>
        <v>98041.38</v>
      </c>
      <c r="M12" s="115"/>
      <c r="N12" s="115"/>
      <c r="O12" s="115"/>
      <c r="P12" s="115">
        <v>24599</v>
      </c>
      <c r="Q12" s="115">
        <f>(L12+M12)*10%</f>
        <v>9804.1380000000008</v>
      </c>
      <c r="R12" s="115">
        <f t="shared" ref="R12:R15" si="1">L12+M12+O12+P12+Q12</f>
        <v>132444.51800000001</v>
      </c>
      <c r="S12" s="115"/>
    </row>
    <row r="13" spans="1:19">
      <c r="A13" s="111">
        <v>3</v>
      </c>
      <c r="B13" s="111"/>
      <c r="C13" s="111" t="s">
        <v>84</v>
      </c>
      <c r="D13" s="111"/>
      <c r="E13" s="111"/>
      <c r="F13" s="111"/>
      <c r="G13" s="111"/>
      <c r="H13" s="116" t="s">
        <v>83</v>
      </c>
      <c r="I13" s="111">
        <v>2.77</v>
      </c>
      <c r="J13" s="111">
        <v>17697</v>
      </c>
      <c r="K13" s="115">
        <v>1</v>
      </c>
      <c r="L13" s="115">
        <f t="shared" si="0"/>
        <v>49020.69</v>
      </c>
      <c r="M13" s="115"/>
      <c r="N13" s="115"/>
      <c r="O13" s="115"/>
      <c r="P13" s="115">
        <v>3539</v>
      </c>
      <c r="Q13" s="115">
        <f>(L13+M13)*10%</f>
        <v>4902.0690000000004</v>
      </c>
      <c r="R13" s="115">
        <f t="shared" si="1"/>
        <v>57461.759000000005</v>
      </c>
      <c r="S13" s="115"/>
    </row>
    <row r="14" spans="1:19">
      <c r="A14" s="117">
        <v>4</v>
      </c>
      <c r="B14" s="117"/>
      <c r="C14" s="117" t="s">
        <v>85</v>
      </c>
      <c r="D14" s="117"/>
      <c r="E14" s="117"/>
      <c r="F14" s="117"/>
      <c r="G14" s="117"/>
      <c r="H14" s="118" t="s">
        <v>86</v>
      </c>
      <c r="I14" s="117">
        <v>2.81</v>
      </c>
      <c r="J14" s="117">
        <v>17697</v>
      </c>
      <c r="K14" s="119">
        <v>3</v>
      </c>
      <c r="L14" s="115">
        <f t="shared" si="0"/>
        <v>149185.71</v>
      </c>
      <c r="M14" s="119"/>
      <c r="N14" s="119"/>
      <c r="O14" s="119">
        <f>L14*30%</f>
        <v>44755.712999999996</v>
      </c>
      <c r="P14" s="119">
        <v>14069</v>
      </c>
      <c r="Q14" s="115">
        <f>(L14+M14)*10%</f>
        <v>14918.571</v>
      </c>
      <c r="R14" s="115">
        <f t="shared" si="1"/>
        <v>222928.99399999998</v>
      </c>
      <c r="S14" s="115"/>
    </row>
    <row r="15" spans="1:19">
      <c r="A15" s="111">
        <v>5</v>
      </c>
      <c r="B15" s="111"/>
      <c r="C15" s="111" t="s">
        <v>87</v>
      </c>
      <c r="D15" s="111"/>
      <c r="E15" s="111"/>
      <c r="F15" s="111"/>
      <c r="G15" s="111"/>
      <c r="H15" s="116" t="s">
        <v>86</v>
      </c>
      <c r="I15" s="111">
        <v>2.81</v>
      </c>
      <c r="J15" s="111">
        <v>17697</v>
      </c>
      <c r="K15" s="115">
        <v>1</v>
      </c>
      <c r="L15" s="115">
        <f t="shared" si="0"/>
        <v>49728.57</v>
      </c>
      <c r="M15" s="115"/>
      <c r="N15" s="115"/>
      <c r="O15" s="115"/>
      <c r="P15" s="115"/>
      <c r="Q15" s="115">
        <f>(L15+M15)*10%</f>
        <v>4972.857</v>
      </c>
      <c r="R15" s="115">
        <f t="shared" si="1"/>
        <v>54701.426999999996</v>
      </c>
      <c r="S15" s="115"/>
    </row>
    <row r="16" spans="1:19">
      <c r="A16" s="111"/>
      <c r="B16" s="108" t="s">
        <v>88</v>
      </c>
      <c r="C16" s="111"/>
      <c r="D16" s="111"/>
      <c r="E16" s="111"/>
      <c r="F16" s="111"/>
      <c r="G16" s="111"/>
      <c r="H16" s="111"/>
      <c r="I16" s="111"/>
      <c r="J16" s="111"/>
      <c r="K16" s="120">
        <f>SUM(K11:K15)</f>
        <v>8</v>
      </c>
      <c r="L16" s="120">
        <f>SUM(L11:L15)</f>
        <v>349515.35000000003</v>
      </c>
      <c r="M16" s="120">
        <f t="shared" ref="M16:S16" si="2">SUM(M11:M15)</f>
        <v>884.75</v>
      </c>
      <c r="N16" s="120"/>
      <c r="O16" s="120">
        <f t="shared" si="2"/>
        <v>44755.712999999996</v>
      </c>
      <c r="P16" s="120">
        <f t="shared" si="2"/>
        <v>42207</v>
      </c>
      <c r="Q16" s="120">
        <f t="shared" si="2"/>
        <v>35040.01</v>
      </c>
      <c r="R16" s="120">
        <f t="shared" si="2"/>
        <v>472402.82299999997</v>
      </c>
      <c r="S16" s="120">
        <f t="shared" si="2"/>
        <v>0</v>
      </c>
    </row>
    <row r="17" spans="1:19">
      <c r="A17" s="103"/>
      <c r="B17" s="103"/>
      <c r="C17" s="103"/>
      <c r="D17" s="103"/>
      <c r="E17" s="103"/>
      <c r="F17" s="103"/>
      <c r="G17" s="103"/>
      <c r="H17" s="103"/>
      <c r="I17" s="103"/>
      <c r="J17" s="104"/>
      <c r="K17" s="121"/>
      <c r="L17" s="104"/>
      <c r="M17" s="104"/>
      <c r="N17" s="104"/>
      <c r="O17" s="104"/>
      <c r="P17" s="104"/>
      <c r="Q17" s="103"/>
      <c r="R17" s="104"/>
      <c r="S17" s="104"/>
    </row>
    <row r="18" spans="1:19">
      <c r="A18" s="106"/>
      <c r="B18" s="106"/>
      <c r="C18" s="103" t="s">
        <v>50</v>
      </c>
      <c r="D18" s="103"/>
      <c r="E18" s="103"/>
      <c r="F18" s="103"/>
      <c r="G18" s="103"/>
      <c r="H18" s="103" t="s">
        <v>89</v>
      </c>
      <c r="I18" s="103"/>
      <c r="J18" s="103"/>
      <c r="K18" s="103" t="s">
        <v>90</v>
      </c>
      <c r="L18" s="103"/>
      <c r="M18" s="103"/>
      <c r="N18" s="103"/>
      <c r="O18" s="103"/>
      <c r="P18" s="103"/>
      <c r="Q18" s="103" t="s">
        <v>91</v>
      </c>
      <c r="R18" s="103"/>
      <c r="S18" s="106"/>
    </row>
    <row r="19" spans="1:19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</row>
    <row r="20" spans="1:19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</row>
    <row r="21" spans="1:19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A23" s="106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тарифика</vt:lpstr>
      <vt:lpstr>штатка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2020-10-19T12:22:19Z</dcterms:modified>
</cp:coreProperties>
</file>